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  <externalReference r:id="rId3"/>
    <externalReference r:id="rId4"/>
  </externalReferences>
  <calcPr calcId="125725"/>
</workbook>
</file>

<file path=xl/calcChain.xml><?xml version="1.0" encoding="utf-8"?>
<calcChain xmlns="http://schemas.openxmlformats.org/spreadsheetml/2006/main">
  <c r="O8" i="1"/>
  <c r="M8"/>
  <c r="AB8" s="1"/>
  <c r="G8"/>
  <c r="C8"/>
  <c r="F8" s="1"/>
  <c r="E8" l="1"/>
  <c r="D8"/>
  <c r="I8"/>
  <c r="H8"/>
  <c r="J8"/>
  <c r="K8"/>
  <c r="L8" l="1"/>
  <c r="Z8" s="1"/>
  <c r="Y8"/>
  <c r="V8" l="1"/>
  <c r="W8" s="1"/>
  <c r="AC8" s="1"/>
  <c r="AD8" s="1"/>
</calcChain>
</file>

<file path=xl/sharedStrings.xml><?xml version="1.0" encoding="utf-8"?>
<sst xmlns="http://schemas.openxmlformats.org/spreadsheetml/2006/main" count="25" uniqueCount="25">
  <si>
    <t xml:space="preserve">Сводная информация по открытым бюджетам  за 2024 год </t>
  </si>
  <si>
    <t>№</t>
  </si>
  <si>
    <t>Наименование</t>
  </si>
  <si>
    <t xml:space="preserve">ФЗП за год </t>
  </si>
  <si>
    <t xml:space="preserve">Налоги </t>
  </si>
  <si>
    <t xml:space="preserve">ИТОГО по зар.пл/ с налогами </t>
  </si>
  <si>
    <t xml:space="preserve">содержание школ </t>
  </si>
  <si>
    <t xml:space="preserve">Общие затраты школ  за год </t>
  </si>
  <si>
    <t>1 квартал</t>
  </si>
  <si>
    <t xml:space="preserve">2 квартал </t>
  </si>
  <si>
    <t>3 квартал</t>
  </si>
  <si>
    <t xml:space="preserve">4 квартал </t>
  </si>
  <si>
    <t>в месяц  МБ+РБ</t>
  </si>
  <si>
    <t xml:space="preserve">з/пл  </t>
  </si>
  <si>
    <t>налоги</t>
  </si>
  <si>
    <t>Коомунальные расходы</t>
  </si>
  <si>
    <t>ГСМ /144</t>
  </si>
  <si>
    <t>111  год</t>
  </si>
  <si>
    <t>отопление за отопительный сезон</t>
  </si>
  <si>
    <t>эл/энергия год</t>
  </si>
  <si>
    <t>услуги связи год/152</t>
  </si>
  <si>
    <t>выкачка септика</t>
  </si>
  <si>
    <t>вода</t>
  </si>
  <si>
    <t>КГУ ОСШ с.Кызылсая</t>
  </si>
  <si>
    <t>тыс.т.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</si>
</sst>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[$-419]General"/>
  </numFmts>
  <fonts count="15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ahoma"/>
      <family val="2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5" fontId="8" fillId="0" borderId="0" applyBorder="0" applyProtection="0"/>
  </cellStyleXfs>
  <cellXfs count="88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0" fillId="2" borderId="0" xfId="0" applyNumberFormat="1" applyFill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14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49" fontId="0" fillId="2" borderId="0" xfId="0" applyNumberFormat="1" applyFill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 wrapText="1"/>
    </xf>
    <xf numFmtId="0" fontId="3" fillId="0" borderId="6" xfId="0" applyFont="1" applyBorder="1"/>
    <xf numFmtId="0" fontId="4" fillId="0" borderId="0" xfId="0" applyFont="1" applyBorder="1" applyAlignment="1">
      <alignment horizontal="center"/>
    </xf>
    <xf numFmtId="3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3" fontId="5" fillId="2" borderId="6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0" fillId="2" borderId="10" xfId="0" applyFont="1" applyFill="1" applyBorder="1"/>
    <xf numFmtId="164" fontId="11" fillId="2" borderId="6" xfId="1" applyNumberFormat="1" applyFont="1" applyFill="1" applyBorder="1" applyAlignment="1">
      <alignment vertical="top" wrapText="1"/>
    </xf>
    <xf numFmtId="3" fontId="4" fillId="2" borderId="9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vertical="top" wrapText="1"/>
    </xf>
    <xf numFmtId="0" fontId="6" fillId="2" borderId="8" xfId="0" applyFont="1" applyFill="1" applyBorder="1" applyAlignment="1">
      <alignment vertical="top" wrapText="1"/>
    </xf>
    <xf numFmtId="3" fontId="4" fillId="2" borderId="6" xfId="0" applyNumberFormat="1" applyFont="1" applyFill="1" applyBorder="1" applyAlignment="1">
      <alignment horizontal="center" vertical="center" wrapText="1"/>
    </xf>
    <xf numFmtId="4" fontId="0" fillId="2" borderId="6" xfId="0" applyNumberFormat="1" applyFill="1" applyBorder="1"/>
    <xf numFmtId="0" fontId="0" fillId="2" borderId="6" xfId="0" applyFill="1" applyBorder="1"/>
    <xf numFmtId="164" fontId="0" fillId="2" borderId="6" xfId="0" applyNumberFormat="1" applyFill="1" applyBorder="1"/>
    <xf numFmtId="0" fontId="0" fillId="2" borderId="0" xfId="0" applyFill="1"/>
    <xf numFmtId="4" fontId="0" fillId="2" borderId="0" xfId="0" applyNumberFormat="1" applyFill="1"/>
    <xf numFmtId="3" fontId="4" fillId="2" borderId="6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165" fontId="9" fillId="2" borderId="11" xfId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0" xfId="0" applyFont="1" applyFill="1"/>
    <xf numFmtId="164" fontId="4" fillId="2" borderId="0" xfId="0" applyNumberFormat="1" applyFont="1" applyFill="1"/>
    <xf numFmtId="3" fontId="4" fillId="2" borderId="0" xfId="0" applyNumberFormat="1" applyFont="1" applyFill="1" applyAlignment="1">
      <alignment horizontal="center"/>
    </xf>
    <xf numFmtId="3" fontId="12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3" fontId="4" fillId="2" borderId="0" xfId="0" applyNumberFormat="1" applyFont="1" applyFill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164" fontId="14" fillId="0" borderId="0" xfId="0" applyNumberFormat="1" applyFont="1"/>
    <xf numFmtId="3" fontId="14" fillId="2" borderId="0" xfId="0" applyNumberFormat="1" applyFont="1" applyFill="1" applyAlignment="1">
      <alignment horizontal="center"/>
    </xf>
    <xf numFmtId="164" fontId="13" fillId="0" borderId="0" xfId="0" applyNumberFormat="1" applyFont="1"/>
    <xf numFmtId="3" fontId="13" fillId="2" borderId="0" xfId="0" applyNumberFormat="1" applyFont="1" applyFill="1" applyAlignment="1">
      <alignment horizontal="center"/>
    </xf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3" fontId="5" fillId="2" borderId="0" xfId="0" applyNumberFormat="1" applyFont="1" applyFill="1" applyAlignment="1">
      <alignment horizontal="center"/>
    </xf>
    <xf numFmtId="164" fontId="4" fillId="0" borderId="0" xfId="0" applyNumberFormat="1" applyFont="1"/>
    <xf numFmtId="164" fontId="0" fillId="0" borderId="0" xfId="0" applyNumberFormat="1"/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3" fontId="5" fillId="2" borderId="6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center" vertical="center" wrapText="1"/>
    </xf>
    <xf numFmtId="3" fontId="7" fillId="2" borderId="9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limBook/Desktop/&#1054;&#1090;&#1082;&#1088;&#1099;&#1090;&#1099;&#1077;%20&#1073;&#1102;&#1076;&#1078;&#1077;&#1090;&#1099;%202022/&#1040;&#1040;&#1040;1.01.%20&#1058;&#1072;&#1088;&#1080;&#1092;&#1080;&#1082;&#1072;&#1094;&#1080;&#1103;%20%20%202021&#1075;&#1086;&#1076;/&#1064;&#1050;&#1054;&#1051;&#1067;%20&#1064;&#1058;&#1040;&#1058;&#1053;&#1054;&#1045;%20%20&#1085;&#1072;%201.01.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limBook/Desktop/&#1092;&#1077;&#1074;&#1088;&#1072;&#1083;&#1100;%20&#1058;&#1040;&#1056;&#1048;&#1060;&#1048;&#1050;&#1040;&#1062;&#1048;&#1071;%202024&#1075;&#1075;%20&#8212;%20&#8212;%20&#1082;&#1086;&#1087;&#1080;&#1103;/&#1064;&#1058;&#1040;&#1058;&#1053;&#1054;&#1045;%20&#1064;&#1050;&#1054;&#1051;&#1067;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limBook/Desktop/&#1052;&#1054;&#1048;%20&#1076;&#1086;&#1082;&#1091;&#1084;&#1077;&#1085;&#1090;&#1099;/&#1087;&#1077;&#1088;&#1077;&#1093;&#1086;&#1076;%20&#1085;&#1072;%20&#1091;&#1075;&#1086;&#1083;&#1100;%2025.05.2022&#1075;/&#1056;&#1072;&#1089;&#1095;&#1077;&#1090;%20&#1091;&#1075;&#1083;&#1103;%20&#1085;&#1072;%202023%20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абай"/>
      <sheetName val="Айдабул 29.01"/>
      <sheetName val="айдаб"/>
      <sheetName val="Акколь"/>
      <sheetName val="Аккадыр"/>
      <sheetName val="26.01 Алнксеев"/>
      <sheetName val="Алексеевская"/>
      <sheetName val="Викторовская"/>
      <sheetName val="Березняк 26.01"/>
      <sheetName val="Березняковка"/>
      <sheetName val="Бирлестык"/>
      <sheetName val="Еленовка"/>
      <sheetName val="Доломитово"/>
      <sheetName val=" ЗСШ № 26.01"/>
      <sheetName val="ЗСШ 1"/>
      <sheetName val="ЗКСШ 26.01"/>
      <sheetName val="ЗКСШ"/>
      <sheetName val="ЗСШ 2"/>
      <sheetName val="Исаковка"/>
      <sheetName val="Иглик"/>
      <sheetName val="К-тан 26.01"/>
      <sheetName val="Кызылтан"/>
      <sheetName val="Кызылсая"/>
      <sheetName val="Троицк"/>
      <sheetName val="Молодеж"/>
      <sheetName val="Ортагаш"/>
      <sheetName val="Раздольное"/>
      <sheetName val="26.01 Приречн"/>
      <sheetName val="Приречное"/>
      <sheetName val="ортак"/>
      <sheetName val="Сейфул"/>
      <sheetName val="Куропаткино"/>
      <sheetName val="Садовое"/>
      <sheetName val="Чагли СШ"/>
      <sheetName val="26.01 Симферополь"/>
      <sheetName val="Симферополь"/>
      <sheetName val="1.03 Азат"/>
      <sheetName val="Азат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раб"/>
      <sheetName val="Казахстан"/>
      <sheetName val="Кр.Кордон"/>
      <sheetName val="26.01 Карлык"/>
      <sheetName val="Карлык"/>
      <sheetName val="Кост"/>
      <sheetName val="Кошкарбай"/>
      <sheetName val="Чаглинская ОШ"/>
      <sheetName val="Кенеткуль"/>
      <sheetName val="26.01 Коктерек"/>
      <sheetName val="Коктер"/>
      <sheetName val="К-егис"/>
      <sheetName val="Васильковка"/>
      <sheetName val="Мало-тюкты"/>
      <sheetName val="Первом"/>
      <sheetName val="26.01 Пухальск"/>
      <sheetName val="Пухальск"/>
      <sheetName val="Красиловка"/>
      <sheetName val="Богенб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разница"/>
      <sheetName val="свод в разрез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>
        <row r="6">
          <cell r="J6">
            <v>12873168.007379351</v>
          </cell>
        </row>
        <row r="21">
          <cell r="J21">
            <v>7141379.7636512872</v>
          </cell>
        </row>
      </sheetData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Айдаб"/>
      <sheetName val="Абай"/>
      <sheetName val="Акколь"/>
      <sheetName val="Аккадыр"/>
      <sheetName val="Алексеевка"/>
      <sheetName val="Викторовская"/>
      <sheetName val="Еликты"/>
      <sheetName val="Бирлестык"/>
      <sheetName val="Еленовка"/>
      <sheetName val="Долом"/>
      <sheetName val="ЗСШ №1"/>
      <sheetName val="ЗКСШ"/>
      <sheetName val="ЗСШ №2"/>
      <sheetName val="Исаковка"/>
      <sheetName val="Иглик"/>
      <sheetName val="К-тан "/>
      <sheetName val="Кызылсая"/>
      <sheetName val="Троицк"/>
      <sheetName val="Молодеж"/>
      <sheetName val="ортагаш"/>
      <sheetName val="озен"/>
      <sheetName val="Приречн"/>
      <sheetName val="ортак"/>
      <sheetName val="Сейфул"/>
      <sheetName val="Оркен"/>
      <sheetName val="Садовое"/>
      <sheetName val="Чаглинка СШ"/>
      <sheetName val="Азат"/>
      <sheetName val="Симфероп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найби"/>
      <sheetName val="Казахстан"/>
      <sheetName val="Кр.Кордон"/>
      <sheetName val=" Карлык"/>
      <sheetName val="Кост"/>
      <sheetName val="Чаглинская ОШ"/>
      <sheetName val="Кенеткуль"/>
      <sheetName val="Коктерек"/>
      <sheetName val="К-егис"/>
      <sheetName val="Васильковка"/>
      <sheetName val="Мало-тюкты"/>
      <sheetName val="Ескенижал"/>
      <sheetName val="Малика Габд"/>
      <sheetName val="Красиловка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водители"/>
      <sheetName val="Инклюз"/>
      <sheetName val="1,71 расчет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7">
          <cell r="L7">
            <v>227416.69517087215</v>
          </cell>
        </row>
        <row r="23">
          <cell r="L23">
            <v>109650.80325670597</v>
          </cell>
        </row>
      </sheetData>
      <sheetData sheetId="62"/>
      <sheetData sheetId="63"/>
      <sheetData sheetId="6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9">
          <cell r="AC9">
            <v>5736.48</v>
          </cell>
        </row>
        <row r="22">
          <cell r="AC22">
            <v>6503.12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6"/>
  <sheetViews>
    <sheetView tabSelected="1" topLeftCell="J1" workbookViewId="0">
      <selection activeCell="L13" sqref="L13"/>
    </sheetView>
  </sheetViews>
  <sheetFormatPr defaultRowHeight="15"/>
  <cols>
    <col min="1" max="1" width="4.5703125" customWidth="1"/>
    <col min="2" max="2" width="33.5703125" customWidth="1"/>
    <col min="3" max="3" width="15.7109375" style="59" hidden="1" customWidth="1"/>
    <col min="4" max="4" width="12.7109375" style="59" hidden="1" customWidth="1"/>
    <col min="5" max="5" width="10.5703125" style="59" hidden="1" customWidth="1"/>
    <col min="6" max="6" width="11.42578125" style="59" hidden="1" customWidth="1"/>
    <col min="7" max="9" width="13.7109375" style="60" customWidth="1"/>
    <col min="10" max="10" width="13.140625" style="60" customWidth="1"/>
    <col min="11" max="12" width="14.42578125" style="60" customWidth="1"/>
    <col min="13" max="13" width="15.7109375" style="60" customWidth="1"/>
    <col min="14" max="14" width="12.140625" style="61" customWidth="1"/>
    <col min="15" max="17" width="12.28515625" style="61" customWidth="1"/>
    <col min="18" max="18" width="11.85546875" style="61" customWidth="1"/>
    <col min="19" max="19" width="11" style="61" hidden="1" customWidth="1"/>
    <col min="20" max="21" width="10.7109375" style="61" hidden="1" customWidth="1"/>
    <col min="22" max="22" width="17.85546875" style="4" customWidth="1"/>
    <col min="23" max="23" width="13" customWidth="1"/>
    <col min="24" max="24" width="9.140625" hidden="1" customWidth="1"/>
    <col min="25" max="25" width="11.5703125" customWidth="1"/>
    <col min="26" max="26" width="12" customWidth="1"/>
    <col min="27" max="27" width="13.85546875" customWidth="1"/>
    <col min="28" max="28" width="0.140625" customWidth="1"/>
    <col min="29" max="29" width="11.42578125" hidden="1" customWidth="1"/>
    <col min="30" max="30" width="12.140625" hidden="1" customWidth="1"/>
  </cols>
  <sheetData>
    <row r="1" spans="1:30" ht="20.25">
      <c r="A1" s="1"/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2"/>
      <c r="M1" s="3"/>
      <c r="N1" s="2"/>
      <c r="O1" s="2"/>
      <c r="P1" s="2"/>
      <c r="Q1" s="2"/>
      <c r="R1" s="2"/>
      <c r="S1" s="2"/>
      <c r="T1" s="2"/>
      <c r="U1" s="2"/>
    </row>
    <row r="2" spans="1:30"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5"/>
      <c r="R2" s="6"/>
      <c r="S2" s="7"/>
      <c r="T2" s="7"/>
      <c r="U2" s="7"/>
      <c r="V2" s="8"/>
    </row>
    <row r="3" spans="1:30" ht="15.75">
      <c r="A3" s="9" t="s">
        <v>1</v>
      </c>
      <c r="B3" s="10" t="s">
        <v>2</v>
      </c>
      <c r="C3" s="11"/>
      <c r="D3" s="11"/>
      <c r="E3" s="11"/>
      <c r="F3" s="11"/>
      <c r="G3" s="12" t="s">
        <v>3</v>
      </c>
      <c r="H3" s="12"/>
      <c r="I3" s="83" t="s">
        <v>4</v>
      </c>
      <c r="J3" s="84"/>
      <c r="K3" s="85"/>
      <c r="L3" s="84" t="s">
        <v>5</v>
      </c>
      <c r="M3" s="67" t="s">
        <v>6</v>
      </c>
      <c r="N3" s="68"/>
      <c r="O3" s="68"/>
      <c r="P3" s="68"/>
      <c r="Q3" s="68"/>
      <c r="R3" s="69"/>
      <c r="S3" s="78"/>
      <c r="T3" s="72"/>
      <c r="U3" s="72"/>
      <c r="V3" s="75" t="s">
        <v>7</v>
      </c>
      <c r="W3" s="63" t="s">
        <v>8</v>
      </c>
      <c r="X3" s="13"/>
      <c r="Y3" s="63" t="s">
        <v>9</v>
      </c>
      <c r="Z3" s="63" t="s">
        <v>10</v>
      </c>
      <c r="AA3" s="63" t="s">
        <v>11</v>
      </c>
    </row>
    <row r="4" spans="1:30" ht="2.25" customHeight="1">
      <c r="A4" s="14"/>
      <c r="B4" s="64"/>
      <c r="C4" s="64"/>
      <c r="D4" s="64"/>
      <c r="E4" s="64"/>
      <c r="F4" s="64"/>
      <c r="G4" s="64"/>
      <c r="H4" s="64"/>
      <c r="I4" s="64"/>
      <c r="J4" s="64"/>
      <c r="K4" s="15"/>
      <c r="L4" s="86"/>
      <c r="M4" s="16"/>
      <c r="N4" s="16"/>
      <c r="O4" s="16"/>
      <c r="P4" s="16"/>
      <c r="Q4" s="16"/>
      <c r="R4" s="16"/>
      <c r="S4" s="79"/>
      <c r="T4" s="73"/>
      <c r="U4" s="73"/>
      <c r="V4" s="76"/>
      <c r="W4" s="63"/>
      <c r="X4" s="13"/>
      <c r="Y4" s="63"/>
      <c r="Z4" s="63"/>
      <c r="AA4" s="63"/>
    </row>
    <row r="5" spans="1:30" ht="15" hidden="1" customHeight="1">
      <c r="A5" s="14"/>
      <c r="B5" s="17"/>
      <c r="C5" s="18"/>
      <c r="D5" s="18"/>
      <c r="E5" s="18"/>
      <c r="F5" s="18"/>
      <c r="G5" s="15"/>
      <c r="H5" s="15"/>
      <c r="I5" s="15"/>
      <c r="J5" s="15"/>
      <c r="K5" s="15"/>
      <c r="L5" s="86"/>
      <c r="M5" s="16"/>
      <c r="N5" s="16"/>
      <c r="O5" s="16"/>
      <c r="P5" s="16"/>
      <c r="Q5" s="16"/>
      <c r="R5" s="16"/>
      <c r="S5" s="79"/>
      <c r="T5" s="73"/>
      <c r="U5" s="73"/>
      <c r="V5" s="76"/>
      <c r="W5" s="63"/>
      <c r="X5" s="13"/>
      <c r="Y5" s="63"/>
      <c r="Z5" s="63"/>
      <c r="AA5" s="63"/>
    </row>
    <row r="6" spans="1:30" ht="30" customHeight="1">
      <c r="A6" s="19"/>
      <c r="B6" s="20"/>
      <c r="C6" s="21"/>
      <c r="D6" s="65" t="s">
        <v>12</v>
      </c>
      <c r="E6" s="65"/>
      <c r="F6" s="65"/>
      <c r="G6" s="22" t="s">
        <v>13</v>
      </c>
      <c r="H6" s="22"/>
      <c r="I6" s="66" t="s">
        <v>14</v>
      </c>
      <c r="J6" s="66"/>
      <c r="K6" s="66"/>
      <c r="L6" s="86"/>
      <c r="M6" s="67" t="s">
        <v>15</v>
      </c>
      <c r="N6" s="68"/>
      <c r="O6" s="68"/>
      <c r="P6" s="68"/>
      <c r="Q6" s="69"/>
      <c r="R6" s="70" t="s">
        <v>16</v>
      </c>
      <c r="S6" s="79"/>
      <c r="T6" s="73"/>
      <c r="U6" s="73"/>
      <c r="V6" s="76"/>
      <c r="W6" s="63"/>
      <c r="X6" s="13"/>
      <c r="Y6" s="63"/>
      <c r="Z6" s="63"/>
      <c r="AA6" s="63"/>
    </row>
    <row r="7" spans="1:30" ht="73.5" customHeight="1">
      <c r="A7" s="19"/>
      <c r="B7" s="20"/>
      <c r="C7" s="21">
        <v>111</v>
      </c>
      <c r="D7" s="21">
        <v>121</v>
      </c>
      <c r="E7" s="21">
        <v>122</v>
      </c>
      <c r="F7" s="21">
        <v>124</v>
      </c>
      <c r="G7" s="22" t="s">
        <v>17</v>
      </c>
      <c r="H7" s="22">
        <v>116</v>
      </c>
      <c r="I7" s="22">
        <v>121</v>
      </c>
      <c r="J7" s="22">
        <v>122</v>
      </c>
      <c r="K7" s="22">
        <v>124</v>
      </c>
      <c r="L7" s="87"/>
      <c r="M7" s="22" t="s">
        <v>18</v>
      </c>
      <c r="N7" s="23" t="s">
        <v>19</v>
      </c>
      <c r="O7" s="24" t="s">
        <v>20</v>
      </c>
      <c r="P7" s="24" t="s">
        <v>21</v>
      </c>
      <c r="Q7" s="24" t="s">
        <v>22</v>
      </c>
      <c r="R7" s="71"/>
      <c r="S7" s="80"/>
      <c r="T7" s="74"/>
      <c r="U7" s="74"/>
      <c r="V7" s="77"/>
      <c r="W7" s="63"/>
      <c r="X7" s="13"/>
      <c r="Y7" s="63"/>
      <c r="Z7" s="63"/>
      <c r="AA7" s="63"/>
    </row>
    <row r="8" spans="1:30" s="35" customFormat="1" ht="15.75" customHeight="1">
      <c r="A8" s="39">
        <v>17</v>
      </c>
      <c r="B8" s="25" t="s">
        <v>23</v>
      </c>
      <c r="C8" s="26">
        <f>'[1]Свод '!$J$21/1000</f>
        <v>7141.3797636512872</v>
      </c>
      <c r="D8" s="26">
        <f t="shared" ref="D8" si="0">(C8-C8*10%)*6%</f>
        <v>385.63450723716949</v>
      </c>
      <c r="E8" s="26">
        <f t="shared" ref="E8" si="1">(C8-C8*10%)*3.5%</f>
        <v>224.95346255501559</v>
      </c>
      <c r="F8" s="26">
        <f t="shared" ref="F8" si="2">C8*2%</f>
        <v>142.82759527302574</v>
      </c>
      <c r="G8" s="27">
        <f>'[2]Свод '!$L$23</f>
        <v>109650.80325670597</v>
      </c>
      <c r="H8" s="27">
        <f t="shared" ref="H8" si="3">G8*1.5%</f>
        <v>1644.7620488505895</v>
      </c>
      <c r="I8" s="27">
        <f t="shared" ref="I8" si="4">(G8-G8*10%)*6%</f>
        <v>5921.1433758621224</v>
      </c>
      <c r="J8" s="27">
        <f t="shared" ref="J8" si="5">(G8-G8*10%)*3.5%</f>
        <v>3454.0003025862384</v>
      </c>
      <c r="K8" s="27">
        <f t="shared" ref="K8" si="6">G8*2%</f>
        <v>2193.0160651341193</v>
      </c>
      <c r="L8" s="27">
        <f t="shared" ref="L8" si="7">G8+I8+J8+K8+H8</f>
        <v>122863.72504913904</v>
      </c>
      <c r="M8" s="37">
        <f>[3]Лист2!$AC$22</f>
        <v>6503.12</v>
      </c>
      <c r="N8" s="38">
        <v>1407</v>
      </c>
      <c r="O8" s="38">
        <f>806.4+368</f>
        <v>1174.4000000000001</v>
      </c>
      <c r="P8" s="40">
        <v>100</v>
      </c>
      <c r="Q8" s="40"/>
      <c r="R8" s="28"/>
      <c r="S8" s="29"/>
      <c r="T8" s="30"/>
      <c r="U8" s="30"/>
      <c r="V8" s="31">
        <f t="shared" ref="V8" si="8">L8+M8+N8+O8+P8+S8+R8+T8+U8+Q8</f>
        <v>132048.24504913905</v>
      </c>
      <c r="W8" s="32">
        <f>V8/4+2432.6</f>
        <v>35444.661262284761</v>
      </c>
      <c r="X8" s="33"/>
      <c r="Y8" s="32">
        <f t="shared" ref="Y8" si="9">(L8+N8+O8+P8+Q8+R8)/4+819</f>
        <v>32205.28126228476</v>
      </c>
      <c r="Z8" s="34">
        <f t="shared" ref="Z8" si="10">(L8+N8+O8+P8+Q8+R8)/4</f>
        <v>31386.28126228476</v>
      </c>
      <c r="AA8" s="32">
        <v>33012.061262284762</v>
      </c>
      <c r="AB8" s="35">
        <f t="shared" ref="AB8" si="11">M8/7</f>
        <v>929.01714285714286</v>
      </c>
      <c r="AC8" s="36">
        <f t="shared" ref="AC8" si="12">W8+Y8+Z8+AA8</f>
        <v>132048.28504913903</v>
      </c>
      <c r="AD8" s="34">
        <f t="shared" ref="AD8" si="13">V8-AC8</f>
        <v>-3.9999999979045242E-2</v>
      </c>
    </row>
    <row r="9" spans="1:30" s="35" customFormat="1" ht="19.5" customHeight="1">
      <c r="A9" s="41"/>
      <c r="B9" s="41"/>
      <c r="C9" s="42"/>
      <c r="D9" s="42"/>
      <c r="E9" s="42"/>
      <c r="F9" s="42"/>
      <c r="G9" s="43"/>
      <c r="H9" s="43"/>
      <c r="I9" s="43"/>
      <c r="J9" s="43"/>
      <c r="K9" s="43"/>
      <c r="L9" s="43"/>
      <c r="M9" s="44"/>
      <c r="N9" s="44"/>
      <c r="O9" s="45"/>
      <c r="P9" s="46"/>
      <c r="Q9" s="46"/>
      <c r="R9" s="45"/>
      <c r="S9" s="45"/>
      <c r="T9" s="45"/>
      <c r="U9" s="45"/>
      <c r="V9" s="47" t="s">
        <v>24</v>
      </c>
    </row>
    <row r="10" spans="1:30" ht="18.75">
      <c r="A10" s="48"/>
      <c r="B10" s="49"/>
      <c r="C10" s="50"/>
      <c r="D10" s="50"/>
      <c r="E10" s="50"/>
      <c r="F10" s="50"/>
      <c r="G10" s="62"/>
      <c r="H10" s="62"/>
      <c r="I10" s="51"/>
      <c r="J10" s="51"/>
      <c r="K10" s="51"/>
      <c r="L10" s="43"/>
      <c r="M10" s="43"/>
      <c r="N10" s="43"/>
      <c r="O10" s="45"/>
      <c r="P10" s="45"/>
      <c r="Q10" s="45"/>
      <c r="R10" s="45"/>
      <c r="S10" s="45"/>
      <c r="T10" s="45"/>
      <c r="U10" s="45"/>
      <c r="V10" s="47"/>
    </row>
    <row r="11" spans="1:30" ht="18.75">
      <c r="A11" s="48"/>
      <c r="B11" s="48"/>
      <c r="C11" s="52"/>
      <c r="D11" s="52"/>
      <c r="E11" s="52"/>
      <c r="F11" s="52"/>
      <c r="G11" s="53"/>
      <c r="H11" s="53"/>
      <c r="I11" s="53"/>
      <c r="J11" s="53"/>
      <c r="K11" s="53"/>
      <c r="L11" s="43"/>
      <c r="M11" s="43"/>
      <c r="N11" s="45"/>
      <c r="O11" s="43"/>
      <c r="P11" s="45"/>
      <c r="Q11" s="45"/>
      <c r="R11" s="45"/>
      <c r="S11" s="45"/>
      <c r="T11" s="45"/>
      <c r="U11" s="45"/>
      <c r="V11" s="47"/>
    </row>
    <row r="12" spans="1:30" ht="15.75">
      <c r="A12" s="54"/>
      <c r="B12" s="55"/>
      <c r="C12" s="56"/>
      <c r="D12" s="56"/>
      <c r="E12" s="56"/>
      <c r="F12" s="56"/>
      <c r="G12" s="57"/>
      <c r="H12" s="57"/>
      <c r="I12" s="57"/>
      <c r="J12" s="57"/>
      <c r="K12" s="57"/>
      <c r="L12" s="57"/>
      <c r="M12" s="57"/>
      <c r="N12" s="43"/>
      <c r="O12" s="45"/>
      <c r="P12" s="45"/>
      <c r="Q12" s="45"/>
      <c r="R12" s="45"/>
      <c r="S12" s="45"/>
      <c r="T12" s="45"/>
      <c r="U12" s="45"/>
      <c r="V12" s="47"/>
    </row>
    <row r="13" spans="1:30" ht="15.75">
      <c r="A13" s="54"/>
      <c r="B13" s="55"/>
      <c r="C13" s="56"/>
      <c r="D13" s="56"/>
      <c r="E13" s="56"/>
      <c r="F13" s="56"/>
      <c r="G13" s="57"/>
      <c r="H13" s="57"/>
      <c r="I13" s="57"/>
      <c r="J13" s="57"/>
      <c r="K13" s="57"/>
      <c r="L13" s="57"/>
      <c r="M13" s="57"/>
      <c r="N13" s="45"/>
      <c r="O13" s="45"/>
      <c r="P13" s="45"/>
      <c r="Q13" s="45"/>
      <c r="R13" s="45"/>
      <c r="S13" s="45"/>
      <c r="T13" s="45"/>
      <c r="U13" s="45"/>
      <c r="V13" s="47"/>
    </row>
    <row r="14" spans="1:30" ht="15.75">
      <c r="A14" s="54"/>
      <c r="B14" s="54"/>
      <c r="C14" s="58"/>
      <c r="D14" s="58"/>
      <c r="E14" s="58"/>
      <c r="F14" s="58"/>
      <c r="G14" s="43"/>
      <c r="H14" s="43"/>
      <c r="I14" s="43"/>
      <c r="J14" s="43"/>
      <c r="K14" s="43"/>
      <c r="L14" s="43"/>
      <c r="M14" s="43"/>
      <c r="N14" s="43"/>
      <c r="O14" s="45"/>
      <c r="P14" s="45"/>
      <c r="Q14" s="45"/>
      <c r="R14" s="45"/>
      <c r="S14" s="45"/>
      <c r="T14" s="45"/>
      <c r="U14" s="45"/>
      <c r="V14" s="47"/>
    </row>
    <row r="15" spans="1:30">
      <c r="N15" s="60"/>
    </row>
    <row r="16" spans="1:30">
      <c r="N16" s="60"/>
    </row>
  </sheetData>
  <mergeCells count="19">
    <mergeCell ref="B1:K1"/>
    <mergeCell ref="B2:P2"/>
    <mergeCell ref="I3:K3"/>
    <mergeCell ref="L3:L7"/>
    <mergeCell ref="M3:R3"/>
    <mergeCell ref="G10:H10"/>
    <mergeCell ref="AA3:AA7"/>
    <mergeCell ref="B4:J4"/>
    <mergeCell ref="D6:F6"/>
    <mergeCell ref="I6:K6"/>
    <mergeCell ref="M6:Q6"/>
    <mergeCell ref="R6:R7"/>
    <mergeCell ref="T3:T7"/>
    <mergeCell ref="U3:U7"/>
    <mergeCell ref="V3:V7"/>
    <mergeCell ref="W3:W7"/>
    <mergeCell ref="Y3:Y7"/>
    <mergeCell ref="Z3:Z7"/>
    <mergeCell ref="S3:S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2024-03-04T11:02:09Z</dcterms:modified>
</cp:coreProperties>
</file>